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" sheetId="1" state="visible" r:id="rId3"/>
    <sheet name="Supòsits" sheetId="2" state="visible" r:id="rId4"/>
    <sheet name="Compte de resultats" sheetId="3" state="visible" r:id="rId5"/>
    <sheet name="Punt mort" sheetId="4" state="visible" r:id="rId6"/>
    <sheet name="Escenaris" sheetId="5" state="visible" r:id="rId7"/>
    <sheet name="Ús dels fons" sheetId="6" state="visible" r:id="rId8"/>
    <sheet name="Inversor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<sst xmlns="http://schemas.openxmlformats.org/spreadsheetml/2006/main" count="130" uniqueCount="99">
  <si>
    <t xml:space="preserve">TIME PILL · Resum financer</t>
  </si>
  <si>
    <t xml:space="preserve">Projecte conceptual amb finalitat acadèmica</t>
  </si>
  <si>
    <t xml:space="preserve">INDICADORS CLAU</t>
  </si>
  <si>
    <t xml:space="preserve">Inversió sol·licitada</t>
  </si>
  <si>
    <t xml:space="preserve">Preu de venda (PVP)</t>
  </si>
  <si>
    <t xml:space="preserve">Cost de fabricació per unitat</t>
  </si>
  <si>
    <t xml:space="preserve">Marge brut per unitat</t>
  </si>
  <si>
    <t xml:space="preserve">Marge brut (%)</t>
  </si>
  <si>
    <t xml:space="preserve">Unitats venudes (3 anys)</t>
  </si>
  <si>
    <t xml:space="preserve">Facturació total (3 anys)</t>
  </si>
  <si>
    <t xml:space="preserve">Marge brut total (3 anys)</t>
  </si>
  <si>
    <t xml:space="preserve">Resultat operatiu total (3 anys)</t>
  </si>
  <si>
    <t xml:space="preserve">FITES</t>
  </si>
  <si>
    <t xml:space="preserve">Break-even operatiu</t>
  </si>
  <si>
    <t xml:space="preserve">Any 2</t>
  </si>
  <si>
    <t xml:space="preserve">Recuperació de la inversió</t>
  </si>
  <si>
    <t xml:space="preserve">Any 3</t>
  </si>
  <si>
    <t xml:space="preserve">FACTURACIÓ PER ANY</t>
  </si>
  <si>
    <t xml:space="preserve">Any 1</t>
  </si>
  <si>
    <t xml:space="preserve">Unitats</t>
  </si>
  <si>
    <t xml:space="preserve">Ingressos</t>
  </si>
  <si>
    <t xml:space="preserve">Resultat operatiu (EBIT)</t>
  </si>
  <si>
    <t xml:space="preserve">ANÀLISI DE RISC I RETORN</t>
  </si>
  <si>
    <t xml:space="preserve">Punt mort · Any 2 (unitats)</t>
  </si>
  <si>
    <t xml:space="preserve">Recuperació inversió (escenari base)</t>
  </si>
  <si>
    <t xml:space="preserve">Retorn estimat per a l'inversor</t>
  </si>
  <si>
    <t xml:space="preserve">TIME PILL · Supòsits del model financer</t>
  </si>
  <si>
    <t xml:space="preserve">PREU I COST</t>
  </si>
  <si>
    <t xml:space="preserve">PVP per unitat</t>
  </si>
  <si>
    <t xml:space="preserve">PREVISIÓ DE VENDES</t>
  </si>
  <si>
    <t xml:space="preserve">Unitats venudes</t>
  </si>
  <si>
    <t xml:space="preserve">DESPESES OPERATIVES RECURRENTS (€/any)</t>
  </si>
  <si>
    <t xml:space="preserve">Manteniment app i hosting</t>
  </si>
  <si>
    <t xml:space="preserve">Logística i atenció al client</t>
  </si>
  <si>
    <t xml:space="preserve">Màrqueting recurrent</t>
  </si>
  <si>
    <t xml:space="preserve">Administració i altres</t>
  </si>
  <si>
    <t xml:space="preserve">Total despeses operatives</t>
  </si>
  <si>
    <t xml:space="preserve">INVERSIÓ</t>
  </si>
  <si>
    <t xml:space="preserve">TIME PILL · Compte de resultats (3 anys)</t>
  </si>
  <si>
    <t xml:space="preserve">Total 3 anys</t>
  </si>
  <si>
    <t xml:space="preserve">Cost de productes venuts</t>
  </si>
  <si>
    <t xml:space="preserve">Marge brut</t>
  </si>
  <si>
    <t xml:space="preserve">Despeses operatives</t>
  </si>
  <si>
    <t xml:space="preserve">Resultat operatiu acumulat</t>
  </si>
  <si>
    <t xml:space="preserve">RECUPERACIÓ DE LA INVERSIÓ</t>
  </si>
  <si>
    <t xml:space="preserve">Inversió inicial</t>
  </si>
  <si>
    <t xml:space="preserve">Recuperació acumulada</t>
  </si>
  <si>
    <t xml:space="preserve">Break-even operatiu (EBIT &gt; 0)</t>
  </si>
  <si>
    <t xml:space="preserve">TIME PILL · Punt mort (break-even en unitats)</t>
  </si>
  <si>
    <t xml:space="preserve">Marge de contribució per unitat</t>
  </si>
  <si>
    <t xml:space="preserve">Costos fixos (despeses operatives)</t>
  </si>
  <si>
    <t xml:space="preserve">Punt mort (unitats)</t>
  </si>
  <si>
    <t xml:space="preserve">Punt mort (ingressos)</t>
  </si>
  <si>
    <t xml:space="preserve">Unitats previstes</t>
  </si>
  <si>
    <t xml:space="preserve">Marge de seguretat (unitats)</t>
  </si>
  <si>
    <t xml:space="preserve">Marge de seguretat (%)</t>
  </si>
  <si>
    <t xml:space="preserve">Punt mort = costos fixos ÷ marge de contribució per unitat (79 € − 31 €).</t>
  </si>
  <si>
    <t xml:space="preserve">L'Any 1 les unitats previstes (150) queden per sota del punt mort: és l'any de pèrdua operativa.</t>
  </si>
  <si>
    <t xml:space="preserve">TIME PILL · Anàlisi d'escenaris</t>
  </si>
  <si>
    <t xml:space="preserve">Pessimista</t>
  </si>
  <si>
    <t xml:space="preserve">Base</t>
  </si>
  <si>
    <t xml:space="preserve">Optimista</t>
  </si>
  <si>
    <t xml:space="preserve">SUPÒSITS</t>
  </si>
  <si>
    <t xml:space="preserve">Unitats · Any 1</t>
  </si>
  <si>
    <t xml:space="preserve">Unitats · Any 2</t>
  </si>
  <si>
    <t xml:space="preserve">Unitats · Any 3</t>
  </si>
  <si>
    <t xml:space="preserve">RESULTATS (3 ANYS)</t>
  </si>
  <si>
    <t xml:space="preserve">Unitats totals</t>
  </si>
  <si>
    <t xml:space="preserve">Ingressos totals</t>
  </si>
  <si>
    <t xml:space="preserve">Marge brut total</t>
  </si>
  <si>
    <t xml:space="preserve">Despeses operatives totals</t>
  </si>
  <si>
    <t xml:space="preserve">Resultat operatiu total (EBIT)</t>
  </si>
  <si>
    <t xml:space="preserve">Resultat operatiu acumulat · Any 1</t>
  </si>
  <si>
    <t xml:space="preserve">Resultat operatiu acumulat · Any 2</t>
  </si>
  <si>
    <t xml:space="preserve">Resultat operatiu acumulat · Any 3</t>
  </si>
  <si>
    <t xml:space="preserve">TIME PILL · Ús dels 30.000 € d'inversió</t>
  </si>
  <si>
    <t xml:space="preserve">Partida</t>
  </si>
  <si>
    <t xml:space="preserve">%</t>
  </si>
  <si>
    <t xml:space="preserve">Import (€)</t>
  </si>
  <si>
    <t xml:space="preserve">Producció i industrialització del hardware</t>
  </si>
  <si>
    <t xml:space="preserve">Desenvolupament app + informes</t>
  </si>
  <si>
    <t xml:space="preserve">Llançament i màrqueting</t>
  </si>
  <si>
    <t xml:space="preserve">Operacions i certificacions</t>
  </si>
  <si>
    <t xml:space="preserve">Total</t>
  </si>
  <si>
    <t xml:space="preserve">TIME PILL · Retorn per a l'inversor</t>
  </si>
  <si>
    <t xml:space="preserve">Projecció il·lustrativa — supòsits d'equity i valoració, no és una garantia.</t>
  </si>
  <si>
    <t xml:space="preserve">OFERTA D'INVERSIÓ</t>
  </si>
  <si>
    <t xml:space="preserve">Inversió</t>
  </si>
  <si>
    <t xml:space="preserve">% d'equity ofert a l'inversor</t>
  </si>
  <si>
    <t xml:space="preserve">Valoració post-money</t>
  </si>
  <si>
    <t xml:space="preserve">Valoració pre-money</t>
  </si>
  <si>
    <t xml:space="preserve">PROJECCIÓ DE SORTIDA (IL·LUSTRATIVA)</t>
  </si>
  <si>
    <t xml:space="preserve">Ingressos · Any 3</t>
  </si>
  <si>
    <t xml:space="preserve">Múltiple de sortida (sobre ingressos)</t>
  </si>
  <si>
    <t xml:space="preserve">Valoració estimada de sortida</t>
  </si>
  <si>
    <t xml:space="preserve">Valor de la participació de l'inversor</t>
  </si>
  <si>
    <t xml:space="preserve">Retorn (múltiple sobre la inversió)</t>
  </si>
  <si>
    <t xml:space="preserve">Plusvàlua</t>
  </si>
  <si>
    <t xml:space="preserve">Múltiple de sortida i % d'equity són supòsits editables (cel·les blaves).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</si>
</sst>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&quot; €&quot;;\(#,##0&quot;) €&quot;;\-"/>
    <numFmt numFmtId="166" formatCode="0.0%"/>
    <numFmt numFmtId="167" formatCode="#,##0"/>
    <numFmt numFmtId="168" formatCode="0.00\x"/>
    <numFmt numFmtId="169" formatCode="#,##0&quot; €&quot;;\(#,##0&quot;) €&quot;;\-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i val="true"/>
      <sz val="9"/>
      <color rgb="FF6B6354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b val="true"/>
      <sz val="10"/>
      <color rgb="FFD4673C"/>
      <name val="Arial"/>
      <family val="0"/>
      <charset val="1"/>
    </font>
    <font>
      <sz val="10"/>
      <color rgb="FF008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2D5D49"/>
      <name val="Arial"/>
      <family val="0"/>
      <charset val="1"/>
    </font>
    <font>
      <i val="true"/>
      <sz val="10"/>
      <color rgb="FF6B6354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5352A"/>
        <bgColor rgb="FF003300"/>
      </patternFill>
    </fill>
    <fill>
      <patternFill patternType="solid">
        <fgColor rgb="FF2D5D49"/>
        <bgColor rgb="FF6B6354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9C0A8"/>
      </bottom>
      <diagonal/>
    </border>
    <border diagonalUp="false" diagonalDown="false">
      <left/>
      <right/>
      <top style="thin">
        <color rgb="FF15352A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5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5" fontId="12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9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2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9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12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4" fontId="1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2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0A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D4673C"/>
      <rgbColor rgb="FF6B6354"/>
      <rgbColor rgb="FF969696"/>
      <rgbColor rgb="FF003366"/>
      <rgbColor rgb="FF339966"/>
      <rgbColor rgb="FF003300"/>
      <rgbColor rgb="FF2D5D49"/>
      <rgbColor rgb="FF993300"/>
      <rgbColor rgb="FF993366"/>
      <rgbColor rgb="FF333399"/>
      <rgbColor rgb="FF1535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4" min="2" style="1" width="16"/>
  </cols>
  <sheetData>
    <row r="1" customFormat="false" ht="30" hidden="false" customHeight="true" outlineLevel="0" collapsed="false">
      <c r="A1" s="2" t="s">
        <v>0</v>
      </c>
      <c r="B1" s="2"/>
      <c r="C1" s="2"/>
      <c r="D1" s="2"/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  <c r="B4" s="4"/>
      <c r="C4" s="4"/>
      <c r="D4" s="4"/>
    </row>
    <row r="5" customFormat="false" ht="15" hidden="false" customHeight="true" outlineLevel="0" collapsed="false">
      <c r="A5" s="5" t="s">
        <v>3</v>
      </c>
      <c r="B5" s="6" t="n">
        <f aca="false">Supòsits!B22</f>
        <v>30000</v>
      </c>
    </row>
    <row r="6" customFormat="false" ht="15" hidden="false" customHeight="true" outlineLevel="0" collapsed="false">
      <c r="A6" s="5" t="s">
        <v>4</v>
      </c>
      <c r="B6" s="6" t="n">
        <f aca="false">Supòsits!B4</f>
        <v>79</v>
      </c>
    </row>
    <row r="7" customFormat="false" ht="15" hidden="false" customHeight="true" outlineLevel="0" collapsed="false">
      <c r="A7" s="5" t="s">
        <v>5</v>
      </c>
      <c r="B7" s="6" t="n">
        <f aca="false">Supòsits!B5</f>
        <v>31</v>
      </c>
    </row>
    <row r="8" customFormat="false" ht="15" hidden="false" customHeight="true" outlineLevel="0" collapsed="false">
      <c r="A8" s="5" t="s">
        <v>6</v>
      </c>
      <c r="B8" s="6" t="n">
        <f aca="false">Supòsits!B6</f>
        <v>48</v>
      </c>
    </row>
    <row r="9" customFormat="false" ht="15" hidden="false" customHeight="true" outlineLevel="0" collapsed="false">
      <c r="A9" s="5" t="s">
        <v>7</v>
      </c>
      <c r="B9" s="7" t="n">
        <f aca="false">Supòsits!B7</f>
        <v>0.607594936708861</v>
      </c>
    </row>
    <row r="10" customFormat="false" ht="15" hidden="false" customHeight="true" outlineLevel="0" collapsed="false">
      <c r="A10" s="5" t="s">
        <v>8</v>
      </c>
      <c r="B10" s="8" t="n">
        <f aca="false">SUM(Supòsits!B11:D11)</f>
        <v>1350</v>
      </c>
    </row>
    <row r="11" customFormat="false" ht="15" hidden="false" customHeight="true" outlineLevel="0" collapsed="false">
      <c r="A11" s="5" t="s">
        <v>9</v>
      </c>
      <c r="B11" s="6" t="n">
        <f aca="false">'Compte de resultats'!E6</f>
        <v>106650</v>
      </c>
    </row>
    <row r="12" customFormat="false" ht="15" hidden="false" customHeight="true" outlineLevel="0" collapsed="false">
      <c r="A12" s="5" t="s">
        <v>10</v>
      </c>
      <c r="B12" s="6" t="n">
        <f aca="false">'Compte de resultats'!E8</f>
        <v>64800</v>
      </c>
    </row>
    <row r="13" customFormat="false" ht="15" hidden="false" customHeight="true" outlineLevel="0" collapsed="false">
      <c r="A13" s="5" t="s">
        <v>11</v>
      </c>
      <c r="B13" s="6" t="n">
        <f aca="false">'Compte de resultats'!E11</f>
        <v>31800</v>
      </c>
    </row>
    <row r="15" customFormat="false" ht="15" hidden="false" customHeight="true" outlineLevel="0" collapsed="false">
      <c r="A15" s="4" t="s">
        <v>12</v>
      </c>
      <c r="B15" s="4"/>
      <c r="C15" s="4"/>
      <c r="D15" s="4"/>
    </row>
    <row r="16" customFormat="false" ht="15" hidden="false" customHeight="true" outlineLevel="0" collapsed="false">
      <c r="A16" s="9" t="s">
        <v>13</v>
      </c>
      <c r="B16" s="10" t="s">
        <v>14</v>
      </c>
    </row>
    <row r="17" customFormat="false" ht="15" hidden="false" customHeight="true" outlineLevel="0" collapsed="false">
      <c r="A17" s="9" t="s">
        <v>15</v>
      </c>
      <c r="B17" s="10" t="s">
        <v>16</v>
      </c>
    </row>
    <row r="19" customFormat="false" ht="15" hidden="false" customHeight="true" outlineLevel="0" collapsed="false">
      <c r="A19" s="4" t="s">
        <v>17</v>
      </c>
      <c r="B19" s="4"/>
      <c r="C19" s="4"/>
      <c r="D19" s="4"/>
    </row>
    <row r="20" customFormat="false" ht="15" hidden="false" customHeight="true" outlineLevel="0" collapsed="false">
      <c r="B20" s="11" t="s">
        <v>18</v>
      </c>
      <c r="C20" s="11" t="s">
        <v>14</v>
      </c>
      <c r="D20" s="11" t="s">
        <v>16</v>
      </c>
    </row>
    <row r="21" customFormat="false" ht="15" hidden="false" customHeight="true" outlineLevel="0" collapsed="false">
      <c r="A21" s="9" t="s">
        <v>19</v>
      </c>
      <c r="B21" s="12" t="n">
        <f aca="false">Supòsits!B11</f>
        <v>150</v>
      </c>
      <c r="C21" s="12" t="n">
        <f aca="false">Supòsits!C11</f>
        <v>400</v>
      </c>
      <c r="D21" s="12" t="n">
        <f aca="false">Supòsits!D11</f>
        <v>800</v>
      </c>
    </row>
    <row r="22" customFormat="false" ht="15" hidden="false" customHeight="true" outlineLevel="0" collapsed="false">
      <c r="A22" s="9" t="s">
        <v>20</v>
      </c>
      <c r="B22" s="13" t="n">
        <f aca="false">'Compte de resultats'!B6</f>
        <v>11850</v>
      </c>
      <c r="C22" s="13" t="n">
        <f aca="false">'Compte de resultats'!C6</f>
        <v>31600</v>
      </c>
      <c r="D22" s="13" t="n">
        <f aca="false">'Compte de resultats'!D6</f>
        <v>63200</v>
      </c>
    </row>
    <row r="23" customFormat="false" ht="15" hidden="false" customHeight="true" outlineLevel="0" collapsed="false">
      <c r="A23" s="9" t="s">
        <v>21</v>
      </c>
      <c r="B23" s="13" t="n">
        <f aca="false">'Compte de resultats'!B11</f>
        <v>-1800</v>
      </c>
      <c r="C23" s="13" t="n">
        <f aca="false">'Compte de resultats'!C11</f>
        <v>8200</v>
      </c>
      <c r="D23" s="13" t="n">
        <f aca="false">'Compte de resultats'!D11</f>
        <v>25400</v>
      </c>
    </row>
    <row r="25" customFormat="false" ht="15" hidden="false" customHeight="false" outlineLevel="0" collapsed="false">
      <c r="A25" s="4" t="s">
        <v>22</v>
      </c>
      <c r="B25" s="4"/>
      <c r="C25" s="4"/>
      <c r="D25" s="4"/>
    </row>
    <row r="26" customFormat="false" ht="15" hidden="false" customHeight="false" outlineLevel="0" collapsed="false">
      <c r="A26" s="5" t="s">
        <v>23</v>
      </c>
      <c r="B26" s="8" t="n">
        <f aca="false">'Punt mort'!C6</f>
        <v>230</v>
      </c>
    </row>
    <row r="27" customFormat="false" ht="15" hidden="false" customHeight="false" outlineLevel="0" collapsed="false">
      <c r="A27" s="5" t="s">
        <v>24</v>
      </c>
      <c r="B27" s="14" t="str">
        <f aca="false">Escenaris!C22</f>
        <v>Any 3</v>
      </c>
    </row>
    <row r="28" customFormat="false" ht="15" hidden="false" customHeight="false" outlineLevel="0" collapsed="false">
      <c r="A28" s="5" t="s">
        <v>25</v>
      </c>
      <c r="B28" s="15" t="n">
        <f aca="false">Inversor!B14</f>
        <v>1.264</v>
      </c>
    </row>
  </sheetData>
  <mergeCells count="5">
    <mergeCell ref="A1:D1"/>
    <mergeCell ref="A4:D4"/>
    <mergeCell ref="A15:D15"/>
    <mergeCell ref="A19:D19"/>
    <mergeCell ref="A25:D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4" min="2" style="1" width="14"/>
  </cols>
  <sheetData>
    <row r="1" customFormat="false" ht="30" hidden="false" customHeight="true" outlineLevel="0" collapsed="false">
      <c r="A1" s="2" t="s">
        <v>26</v>
      </c>
      <c r="B1" s="2"/>
      <c r="C1" s="2"/>
      <c r="D1" s="2"/>
    </row>
    <row r="3" customFormat="false" ht="15" hidden="false" customHeight="true" outlineLevel="0" collapsed="false">
      <c r="A3" s="4" t="s">
        <v>27</v>
      </c>
      <c r="B3" s="4"/>
      <c r="C3" s="4"/>
      <c r="D3" s="4"/>
    </row>
    <row r="4" customFormat="false" ht="15" hidden="false" customHeight="true" outlineLevel="0" collapsed="false">
      <c r="A4" s="9" t="s">
        <v>28</v>
      </c>
      <c r="B4" s="16" t="n">
        <v>79</v>
      </c>
    </row>
    <row r="5" customFormat="false" ht="15" hidden="false" customHeight="true" outlineLevel="0" collapsed="false">
      <c r="A5" s="9" t="s">
        <v>5</v>
      </c>
      <c r="B5" s="16" t="n">
        <v>31</v>
      </c>
    </row>
    <row r="6" customFormat="false" ht="15" hidden="false" customHeight="true" outlineLevel="0" collapsed="false">
      <c r="A6" s="9" t="s">
        <v>6</v>
      </c>
      <c r="B6" s="17" t="n">
        <f aca="false">B4-B5</f>
        <v>48</v>
      </c>
    </row>
    <row r="7" customFormat="false" ht="15" hidden="false" customHeight="true" outlineLevel="0" collapsed="false">
      <c r="A7" s="9" t="s">
        <v>7</v>
      </c>
      <c r="B7" s="18" t="n">
        <f aca="false">B6/B4</f>
        <v>0.607594936708861</v>
      </c>
    </row>
    <row r="9" customFormat="false" ht="15" hidden="false" customHeight="true" outlineLevel="0" collapsed="false">
      <c r="A9" s="4" t="s">
        <v>29</v>
      </c>
      <c r="B9" s="4"/>
      <c r="C9" s="4"/>
      <c r="D9" s="4"/>
    </row>
    <row r="10" customFormat="false" ht="15" hidden="false" customHeight="true" outlineLevel="0" collapsed="false">
      <c r="B10" s="11" t="s">
        <v>18</v>
      </c>
      <c r="C10" s="11" t="s">
        <v>14</v>
      </c>
      <c r="D10" s="11" t="s">
        <v>16</v>
      </c>
    </row>
    <row r="11" customFormat="false" ht="15" hidden="false" customHeight="true" outlineLevel="0" collapsed="false">
      <c r="A11" s="9" t="s">
        <v>30</v>
      </c>
      <c r="B11" s="19" t="n">
        <v>150</v>
      </c>
      <c r="C11" s="19" t="n">
        <v>400</v>
      </c>
      <c r="D11" s="19" t="n">
        <v>800</v>
      </c>
    </row>
    <row r="13" customFormat="false" ht="15" hidden="false" customHeight="true" outlineLevel="0" collapsed="false">
      <c r="A13" s="4" t="s">
        <v>31</v>
      </c>
      <c r="B13" s="4"/>
      <c r="C13" s="4"/>
      <c r="D13" s="4"/>
    </row>
    <row r="14" customFormat="false" ht="15" hidden="false" customHeight="true" outlineLevel="0" collapsed="false">
      <c r="B14" s="11" t="s">
        <v>18</v>
      </c>
      <c r="C14" s="11" t="s">
        <v>14</v>
      </c>
      <c r="D14" s="11" t="s">
        <v>16</v>
      </c>
    </row>
    <row r="15" customFormat="false" ht="15" hidden="false" customHeight="true" outlineLevel="0" collapsed="false">
      <c r="A15" s="9" t="s">
        <v>32</v>
      </c>
      <c r="B15" s="16" t="n">
        <v>2500</v>
      </c>
      <c r="C15" s="16" t="n">
        <v>3000</v>
      </c>
      <c r="D15" s="16" t="n">
        <v>3500</v>
      </c>
    </row>
    <row r="16" customFormat="false" ht="15" hidden="false" customHeight="true" outlineLevel="0" collapsed="false">
      <c r="A16" s="9" t="s">
        <v>33</v>
      </c>
      <c r="B16" s="16" t="n">
        <v>2000</v>
      </c>
      <c r="C16" s="16" t="n">
        <v>2500</v>
      </c>
      <c r="D16" s="16" t="n">
        <v>3500</v>
      </c>
    </row>
    <row r="17" customFormat="false" ht="15" hidden="false" customHeight="true" outlineLevel="0" collapsed="false">
      <c r="A17" s="9" t="s">
        <v>34</v>
      </c>
      <c r="B17" s="16" t="n">
        <v>3000</v>
      </c>
      <c r="C17" s="16" t="n">
        <v>4000</v>
      </c>
      <c r="D17" s="16" t="n">
        <v>4500</v>
      </c>
    </row>
    <row r="18" customFormat="false" ht="15" hidden="false" customHeight="true" outlineLevel="0" collapsed="false">
      <c r="A18" s="9" t="s">
        <v>35</v>
      </c>
      <c r="B18" s="16" t="n">
        <v>1500</v>
      </c>
      <c r="C18" s="16" t="n">
        <v>1500</v>
      </c>
      <c r="D18" s="16" t="n">
        <v>1500</v>
      </c>
    </row>
    <row r="19" customFormat="false" ht="15" hidden="false" customHeight="true" outlineLevel="0" collapsed="false">
      <c r="A19" s="20" t="s">
        <v>36</v>
      </c>
      <c r="B19" s="21" t="n">
        <f aca="false">SUM(B15:B18)</f>
        <v>9000</v>
      </c>
      <c r="C19" s="21" t="n">
        <f aca="false">SUM(C15:C18)</f>
        <v>11000</v>
      </c>
      <c r="D19" s="21" t="n">
        <f aca="false">SUM(D15:D18)</f>
        <v>13000</v>
      </c>
    </row>
    <row r="21" customFormat="false" ht="15" hidden="false" customHeight="true" outlineLevel="0" collapsed="false">
      <c r="A21" s="4" t="s">
        <v>37</v>
      </c>
      <c r="B21" s="4"/>
      <c r="C21" s="4"/>
      <c r="D21" s="4"/>
    </row>
    <row r="22" customFormat="false" ht="15" hidden="false" customHeight="true" outlineLevel="0" collapsed="false">
      <c r="A22" s="9" t="s">
        <v>3</v>
      </c>
      <c r="B22" s="16" t="n">
        <v>30000</v>
      </c>
    </row>
  </sheetData>
  <mergeCells count="5">
    <mergeCell ref="A1:D1"/>
    <mergeCell ref="A3:D3"/>
    <mergeCell ref="A9:D9"/>
    <mergeCell ref="A13:D13"/>
    <mergeCell ref="A21:D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5" min="2" style="1" width="14"/>
  </cols>
  <sheetData>
    <row r="1" customFormat="false" ht="30" hidden="false" customHeight="true" outlineLevel="0" collapsed="false">
      <c r="A1" s="2" t="s">
        <v>38</v>
      </c>
      <c r="B1" s="2"/>
      <c r="C1" s="2"/>
      <c r="D1" s="2"/>
      <c r="E1" s="2"/>
    </row>
    <row r="3" customFormat="false" ht="15" hidden="false" customHeight="true" outlineLevel="0" collapsed="false">
      <c r="B3" s="11" t="s">
        <v>18</v>
      </c>
      <c r="C3" s="11" t="s">
        <v>14</v>
      </c>
      <c r="D3" s="11" t="s">
        <v>16</v>
      </c>
      <c r="E3" s="11" t="s">
        <v>39</v>
      </c>
    </row>
    <row r="4" customFormat="false" ht="15" hidden="false" customHeight="true" outlineLevel="0" collapsed="false">
      <c r="A4" s="9" t="s">
        <v>30</v>
      </c>
      <c r="B4" s="12" t="n">
        <f aca="false">Supòsits!B11</f>
        <v>150</v>
      </c>
      <c r="C4" s="12" t="n">
        <f aca="false">Supòsits!C11</f>
        <v>400</v>
      </c>
      <c r="D4" s="12" t="n">
        <f aca="false">Supòsits!D11</f>
        <v>800</v>
      </c>
    </row>
    <row r="5" customFormat="false" ht="15" hidden="false" customHeight="true" outlineLevel="0" collapsed="false">
      <c r="A5" s="9" t="s">
        <v>4</v>
      </c>
      <c r="B5" s="13" t="n">
        <f aca="false">Supòsits!$B$4</f>
        <v>79</v>
      </c>
      <c r="C5" s="13" t="n">
        <f aca="false">Supòsits!$B$4</f>
        <v>79</v>
      </c>
      <c r="D5" s="13" t="n">
        <f aca="false">Supòsits!$B$4</f>
        <v>79</v>
      </c>
    </row>
    <row r="6" customFormat="false" ht="15" hidden="false" customHeight="true" outlineLevel="0" collapsed="false">
      <c r="A6" s="20" t="s">
        <v>20</v>
      </c>
      <c r="B6" s="17" t="n">
        <f aca="false">B4*B5</f>
        <v>11850</v>
      </c>
      <c r="C6" s="17" t="n">
        <f aca="false">C4*C5</f>
        <v>31600</v>
      </c>
      <c r="D6" s="17" t="n">
        <f aca="false">D4*D5</f>
        <v>63200</v>
      </c>
      <c r="E6" s="17" t="n">
        <f aca="false">SUM(B6:D6)</f>
        <v>106650</v>
      </c>
    </row>
    <row r="7" customFormat="false" ht="15" hidden="false" customHeight="true" outlineLevel="0" collapsed="false">
      <c r="A7" s="9" t="s">
        <v>40</v>
      </c>
      <c r="B7" s="22" t="n">
        <f aca="false">-B4*Supòsits!$B$5</f>
        <v>-4650</v>
      </c>
      <c r="C7" s="22" t="n">
        <f aca="false">-C4*Supòsits!$B$5</f>
        <v>-12400</v>
      </c>
      <c r="D7" s="22" t="n">
        <f aca="false">-D4*Supòsits!$B$5</f>
        <v>-24800</v>
      </c>
      <c r="E7" s="22" t="n">
        <f aca="false">SUM(B7:D7)</f>
        <v>-41850</v>
      </c>
    </row>
    <row r="8" customFormat="false" ht="15" hidden="false" customHeight="true" outlineLevel="0" collapsed="false">
      <c r="A8" s="20" t="s">
        <v>41</v>
      </c>
      <c r="B8" s="21" t="n">
        <f aca="false">B6+B7</f>
        <v>7200</v>
      </c>
      <c r="C8" s="21" t="n">
        <f aca="false">C6+C7</f>
        <v>19200</v>
      </c>
      <c r="D8" s="21" t="n">
        <f aca="false">D6+D7</f>
        <v>38400</v>
      </c>
      <c r="E8" s="21" t="n">
        <f aca="false">SUM(B8:D8)</f>
        <v>64800</v>
      </c>
    </row>
    <row r="9" customFormat="false" ht="15" hidden="false" customHeight="true" outlineLevel="0" collapsed="false">
      <c r="A9" s="9" t="s">
        <v>7</v>
      </c>
      <c r="B9" s="23" t="n">
        <f aca="false">B8/B6</f>
        <v>0.607594936708861</v>
      </c>
      <c r="C9" s="23" t="n">
        <f aca="false">C8/C6</f>
        <v>0.607594936708861</v>
      </c>
      <c r="D9" s="23" t="n">
        <f aca="false">D8/D6</f>
        <v>0.607594936708861</v>
      </c>
      <c r="E9" s="23" t="n">
        <f aca="false">E8/E6</f>
        <v>0.607594936708861</v>
      </c>
    </row>
    <row r="10" customFormat="false" ht="15" hidden="false" customHeight="true" outlineLevel="0" collapsed="false">
      <c r="A10" s="9" t="s">
        <v>42</v>
      </c>
      <c r="B10" s="13" t="n">
        <f aca="false">-Supòsits!B19</f>
        <v>-9000</v>
      </c>
      <c r="C10" s="13" t="n">
        <f aca="false">-Supòsits!C19</f>
        <v>-11000</v>
      </c>
      <c r="D10" s="13" t="n">
        <f aca="false">-Supòsits!D19</f>
        <v>-13000</v>
      </c>
      <c r="E10" s="22" t="n">
        <f aca="false">SUM(B10:D10)</f>
        <v>-33000</v>
      </c>
    </row>
    <row r="11" customFormat="false" ht="15" hidden="false" customHeight="true" outlineLevel="0" collapsed="false">
      <c r="A11" s="20" t="s">
        <v>21</v>
      </c>
      <c r="B11" s="21" t="n">
        <f aca="false">B8+B10</f>
        <v>-1800</v>
      </c>
      <c r="C11" s="21" t="n">
        <f aca="false">C8+C10</f>
        <v>8200</v>
      </c>
      <c r="D11" s="21" t="n">
        <f aca="false">D8+D10</f>
        <v>25400</v>
      </c>
      <c r="E11" s="21" t="n">
        <f aca="false">SUM(B11:D11)</f>
        <v>31800</v>
      </c>
    </row>
    <row r="12" customFormat="false" ht="15" hidden="false" customHeight="true" outlineLevel="0" collapsed="false">
      <c r="A12" s="9" t="s">
        <v>43</v>
      </c>
      <c r="B12" s="22" t="n">
        <f aca="false">B11</f>
        <v>-1800</v>
      </c>
      <c r="C12" s="22" t="n">
        <f aca="false">B12+C11</f>
        <v>6400</v>
      </c>
      <c r="D12" s="22" t="n">
        <f aca="false">C12+D11</f>
        <v>31800</v>
      </c>
      <c r="E12" s="22" t="n">
        <f aca="false">D12</f>
        <v>31800</v>
      </c>
    </row>
    <row r="14" customFormat="false" ht="15" hidden="false" customHeight="true" outlineLevel="0" collapsed="false">
      <c r="A14" s="4" t="s">
        <v>44</v>
      </c>
      <c r="B14" s="4"/>
      <c r="C14" s="4"/>
      <c r="D14" s="4"/>
      <c r="E14" s="4"/>
    </row>
    <row r="15" customFormat="false" ht="15" hidden="false" customHeight="true" outlineLevel="0" collapsed="false">
      <c r="A15" s="9" t="s">
        <v>45</v>
      </c>
      <c r="B15" s="13" t="n">
        <f aca="false">-Supòsits!$B$22</f>
        <v>-30000</v>
      </c>
    </row>
    <row r="16" customFormat="false" ht="15" hidden="false" customHeight="true" outlineLevel="0" collapsed="false">
      <c r="A16" s="9" t="s">
        <v>43</v>
      </c>
      <c r="B16" s="22" t="n">
        <f aca="false">B12</f>
        <v>-1800</v>
      </c>
      <c r="C16" s="22" t="n">
        <f aca="false">C12</f>
        <v>6400</v>
      </c>
      <c r="D16" s="22" t="n">
        <f aca="false">D12</f>
        <v>31800</v>
      </c>
    </row>
    <row r="17" customFormat="false" ht="15" hidden="false" customHeight="true" outlineLevel="0" collapsed="false">
      <c r="A17" s="20" t="s">
        <v>46</v>
      </c>
      <c r="B17" s="21" t="n">
        <f aca="false">$B$15+B16</f>
        <v>-31800</v>
      </c>
      <c r="C17" s="21" t="n">
        <f aca="false">$B$15+C16</f>
        <v>-23600</v>
      </c>
      <c r="D17" s="21" t="n">
        <f aca="false">$B$15+D16</f>
        <v>1800</v>
      </c>
    </row>
    <row r="19" customFormat="false" ht="15" hidden="false" customHeight="true" outlineLevel="0" collapsed="false">
      <c r="A19" s="24" t="s">
        <v>47</v>
      </c>
      <c r="B19" s="10" t="s">
        <v>14</v>
      </c>
    </row>
    <row r="20" customFormat="false" ht="15" hidden="false" customHeight="true" outlineLevel="0" collapsed="false">
      <c r="A20" s="24" t="s">
        <v>15</v>
      </c>
      <c r="B20" s="10" t="s">
        <v>16</v>
      </c>
    </row>
  </sheetData>
  <mergeCells count="2">
    <mergeCell ref="A1:E1"/>
    <mergeCell ref="A14:E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4" min="2" style="0" width="13"/>
  </cols>
  <sheetData>
    <row r="1" customFormat="false" ht="30" hidden="false" customHeight="true" outlineLevel="0" collapsed="false">
      <c r="A1" s="2" t="s">
        <v>48</v>
      </c>
      <c r="B1" s="2"/>
      <c r="C1" s="2"/>
      <c r="D1" s="2"/>
    </row>
    <row r="3" customFormat="false" ht="15" hidden="false" customHeight="false" outlineLevel="0" collapsed="false">
      <c r="B3" s="11" t="s">
        <v>18</v>
      </c>
      <c r="C3" s="11" t="s">
        <v>14</v>
      </c>
      <c r="D3" s="11" t="s">
        <v>16</v>
      </c>
    </row>
    <row r="4" customFormat="false" ht="15" hidden="false" customHeight="false" outlineLevel="0" collapsed="false">
      <c r="A4" s="9" t="s">
        <v>49</v>
      </c>
      <c r="B4" s="25" t="n">
        <f aca="false">Supòsits!$B$6</f>
        <v>48</v>
      </c>
      <c r="C4" s="25" t="n">
        <f aca="false">Supòsits!$B$6</f>
        <v>48</v>
      </c>
      <c r="D4" s="25" t="n">
        <f aca="false">Supòsits!$B$6</f>
        <v>48</v>
      </c>
    </row>
    <row r="5" customFormat="false" ht="15" hidden="false" customHeight="false" outlineLevel="0" collapsed="false">
      <c r="A5" s="9" t="s">
        <v>50</v>
      </c>
      <c r="B5" s="25" t="n">
        <f aca="false">Supòsits!B19</f>
        <v>9000</v>
      </c>
      <c r="C5" s="25" t="n">
        <f aca="false">Supòsits!C19</f>
        <v>11000</v>
      </c>
      <c r="D5" s="25" t="n">
        <f aca="false">Supòsits!D19</f>
        <v>13000</v>
      </c>
    </row>
    <row r="6" customFormat="false" ht="15" hidden="false" customHeight="false" outlineLevel="0" collapsed="false">
      <c r="A6" s="20" t="s">
        <v>51</v>
      </c>
      <c r="B6" s="26" t="n">
        <f aca="false">ROUNDUP(B5/B4,0)</f>
        <v>188</v>
      </c>
      <c r="C6" s="26" t="n">
        <f aca="false">ROUNDUP(C5/C4,0)</f>
        <v>230</v>
      </c>
      <c r="D6" s="26" t="n">
        <f aca="false">ROUNDUP(D5/D4,0)</f>
        <v>271</v>
      </c>
    </row>
    <row r="7" customFormat="false" ht="15" hidden="false" customHeight="false" outlineLevel="0" collapsed="false">
      <c r="A7" s="9" t="s">
        <v>52</v>
      </c>
      <c r="B7" s="27" t="n">
        <f aca="false">B6*Supòsits!$B$4</f>
        <v>14852</v>
      </c>
      <c r="C7" s="27" t="n">
        <f aca="false">C6*Supòsits!$B$4</f>
        <v>18170</v>
      </c>
      <c r="D7" s="27" t="n">
        <f aca="false">D6*Supòsits!$B$4</f>
        <v>21409</v>
      </c>
    </row>
    <row r="8" customFormat="false" ht="15" hidden="false" customHeight="false" outlineLevel="0" collapsed="false">
      <c r="A8" s="9" t="s">
        <v>53</v>
      </c>
      <c r="B8" s="12" t="n">
        <f aca="false">Supòsits!B11</f>
        <v>150</v>
      </c>
      <c r="C8" s="12" t="n">
        <f aca="false">Supòsits!C11</f>
        <v>400</v>
      </c>
      <c r="D8" s="12" t="n">
        <f aca="false">Supòsits!D11</f>
        <v>800</v>
      </c>
    </row>
    <row r="9" customFormat="false" ht="15" hidden="false" customHeight="false" outlineLevel="0" collapsed="false">
      <c r="A9" s="20" t="s">
        <v>54</v>
      </c>
      <c r="B9" s="26" t="n">
        <f aca="false">B8-B6</f>
        <v>-38</v>
      </c>
      <c r="C9" s="26" t="n">
        <f aca="false">C8-C6</f>
        <v>170</v>
      </c>
      <c r="D9" s="26" t="n">
        <f aca="false">D8-D6</f>
        <v>529</v>
      </c>
    </row>
    <row r="10" customFormat="false" ht="15" hidden="false" customHeight="false" outlineLevel="0" collapsed="false">
      <c r="A10" s="9" t="s">
        <v>55</v>
      </c>
      <c r="B10" s="23" t="n">
        <f aca="false">(B8-B6)/B8</f>
        <v>-0.253333333333333</v>
      </c>
      <c r="C10" s="23" t="n">
        <f aca="false">(C8-C6)/C8</f>
        <v>0.425</v>
      </c>
      <c r="D10" s="23" t="n">
        <f aca="false">(D8-D6)/D8</f>
        <v>0.66125</v>
      </c>
    </row>
    <row r="12" customFormat="false" ht="15" hidden="false" customHeight="false" outlineLevel="0" collapsed="false">
      <c r="A12" s="28" t="s">
        <v>56</v>
      </c>
    </row>
    <row r="13" customFormat="false" ht="15" hidden="false" customHeight="false" outlineLevel="0" collapsed="false">
      <c r="A13" s="28" t="s">
        <v>57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4" min="2" style="0" width="14"/>
  </cols>
  <sheetData>
    <row r="1" customFormat="false" ht="30" hidden="false" customHeight="true" outlineLevel="0" collapsed="false">
      <c r="A1" s="2" t="s">
        <v>58</v>
      </c>
      <c r="B1" s="2"/>
      <c r="C1" s="2"/>
      <c r="D1" s="2"/>
    </row>
    <row r="3" customFormat="false" ht="15" hidden="false" customHeight="false" outlineLevel="0" collapsed="false">
      <c r="B3" s="11" t="s">
        <v>59</v>
      </c>
      <c r="C3" s="11" t="s">
        <v>60</v>
      </c>
      <c r="D3" s="11" t="s">
        <v>61</v>
      </c>
    </row>
    <row r="4" customFormat="false" ht="15" hidden="false" customHeight="false" outlineLevel="0" collapsed="false">
      <c r="A4" s="4" t="s">
        <v>62</v>
      </c>
      <c r="B4" s="4"/>
      <c r="C4" s="4"/>
      <c r="D4" s="4"/>
    </row>
    <row r="5" customFormat="false" ht="15" hidden="false" customHeight="false" outlineLevel="0" collapsed="false">
      <c r="A5" s="9" t="s">
        <v>63</v>
      </c>
      <c r="B5" s="19" t="n">
        <v>100</v>
      </c>
      <c r="C5" s="12" t="n">
        <f aca="false">Supòsits!B11</f>
        <v>150</v>
      </c>
      <c r="D5" s="19" t="n">
        <v>300</v>
      </c>
    </row>
    <row r="6" customFormat="false" ht="15" hidden="false" customHeight="false" outlineLevel="0" collapsed="false">
      <c r="A6" s="9" t="s">
        <v>64</v>
      </c>
      <c r="B6" s="19" t="n">
        <v>250</v>
      </c>
      <c r="C6" s="12" t="n">
        <f aca="false">Supòsits!C11</f>
        <v>400</v>
      </c>
      <c r="D6" s="19" t="n">
        <v>700</v>
      </c>
    </row>
    <row r="7" customFormat="false" ht="15" hidden="false" customHeight="false" outlineLevel="0" collapsed="false">
      <c r="A7" s="9" t="s">
        <v>65</v>
      </c>
      <c r="B7" s="19" t="n">
        <v>500</v>
      </c>
      <c r="C7" s="12" t="n">
        <f aca="false">Supòsits!D11</f>
        <v>800</v>
      </c>
      <c r="D7" s="19" t="n">
        <v>1300</v>
      </c>
    </row>
    <row r="8" customFormat="false" ht="15" hidden="false" customHeight="false" outlineLevel="0" collapsed="false">
      <c r="A8" s="9" t="s">
        <v>5</v>
      </c>
      <c r="B8" s="29" t="n">
        <v>36</v>
      </c>
      <c r="C8" s="25" t="n">
        <f aca="false">Supòsits!B5</f>
        <v>31</v>
      </c>
      <c r="D8" s="29" t="n">
        <v>27</v>
      </c>
    </row>
    <row r="10" customFormat="false" ht="15" hidden="false" customHeight="false" outlineLevel="0" collapsed="false">
      <c r="A10" s="4" t="s">
        <v>66</v>
      </c>
      <c r="B10" s="4"/>
      <c r="C10" s="4"/>
      <c r="D10" s="4"/>
    </row>
    <row r="11" customFormat="false" ht="15" hidden="false" customHeight="false" outlineLevel="0" collapsed="false">
      <c r="A11" s="20" t="s">
        <v>67</v>
      </c>
      <c r="B11" s="30" t="n">
        <f aca="false">SUM(B5:B7)</f>
        <v>850</v>
      </c>
      <c r="C11" s="30" t="n">
        <f aca="false">SUM(C5:C7)</f>
        <v>1350</v>
      </c>
      <c r="D11" s="30" t="n">
        <f aca="false">SUM(D5:D7)</f>
        <v>2300</v>
      </c>
    </row>
    <row r="12" customFormat="false" ht="15" hidden="false" customHeight="false" outlineLevel="0" collapsed="false">
      <c r="A12" s="9" t="s">
        <v>68</v>
      </c>
      <c r="B12" s="27" t="n">
        <f aca="false">B11*Supòsits!$B$4</f>
        <v>67150</v>
      </c>
      <c r="C12" s="27" t="n">
        <f aca="false">C11*Supòsits!$B$4</f>
        <v>106650</v>
      </c>
      <c r="D12" s="27" t="n">
        <f aca="false">D11*Supòsits!$B$4</f>
        <v>181700</v>
      </c>
    </row>
    <row r="13" customFormat="false" ht="15" hidden="false" customHeight="false" outlineLevel="0" collapsed="false">
      <c r="A13" s="9" t="s">
        <v>69</v>
      </c>
      <c r="B13" s="27" t="n">
        <f aca="false">B11*(Supòsits!$B$4-B8)</f>
        <v>36550</v>
      </c>
      <c r="C13" s="27" t="n">
        <f aca="false">C11*(Supòsits!$B$4-C8)</f>
        <v>64800</v>
      </c>
      <c r="D13" s="27" t="n">
        <f aca="false">D11*(Supòsits!$B$4-D8)</f>
        <v>119600</v>
      </c>
    </row>
    <row r="14" customFormat="false" ht="15" hidden="false" customHeight="false" outlineLevel="0" collapsed="false">
      <c r="A14" s="9" t="s">
        <v>7</v>
      </c>
      <c r="B14" s="23" t="n">
        <f aca="false">(Supòsits!$B$4-B8)/Supòsits!$B$4</f>
        <v>0.544303797468354</v>
      </c>
      <c r="C14" s="23" t="n">
        <f aca="false">(Supòsits!$B$4-C8)/Supòsits!$B$4</f>
        <v>0.607594936708861</v>
      </c>
      <c r="D14" s="23" t="n">
        <f aca="false">(Supòsits!$B$4-D8)/Supòsits!$B$4</f>
        <v>0.658227848101266</v>
      </c>
    </row>
    <row r="15" customFormat="false" ht="15" hidden="false" customHeight="false" outlineLevel="0" collapsed="false">
      <c r="A15" s="9" t="s">
        <v>70</v>
      </c>
      <c r="B15" s="25" t="n">
        <f aca="false">Supòsits!$B$19+Supòsits!$C$19+Supòsits!$D$19</f>
        <v>33000</v>
      </c>
      <c r="C15" s="25" t="n">
        <f aca="false">Supòsits!$B$19+Supòsits!$C$19+Supòsits!$D$19</f>
        <v>33000</v>
      </c>
      <c r="D15" s="25" t="n">
        <f aca="false">Supòsits!$B$19+Supòsits!$C$19+Supòsits!$D$19</f>
        <v>33000</v>
      </c>
    </row>
    <row r="16" customFormat="false" ht="15" hidden="false" customHeight="false" outlineLevel="0" collapsed="false">
      <c r="A16" s="20" t="s">
        <v>71</v>
      </c>
      <c r="B16" s="31" t="n">
        <f aca="false">B13-B15</f>
        <v>3550</v>
      </c>
      <c r="C16" s="31" t="n">
        <f aca="false">C13-C15</f>
        <v>31800</v>
      </c>
      <c r="D16" s="31" t="n">
        <f aca="false">D13-D15</f>
        <v>86600</v>
      </c>
    </row>
    <row r="18" customFormat="false" ht="15" hidden="false" customHeight="false" outlineLevel="0" collapsed="false">
      <c r="A18" s="4" t="s">
        <v>44</v>
      </c>
      <c r="B18" s="4"/>
      <c r="C18" s="4"/>
      <c r="D18" s="4"/>
    </row>
    <row r="19" customFormat="false" ht="15" hidden="false" customHeight="false" outlineLevel="0" collapsed="false">
      <c r="A19" s="9" t="s">
        <v>72</v>
      </c>
      <c r="B19" s="27" t="n">
        <f aca="false">B5*(Supòsits!$B$4-B8)-Supòsits!$B$19</f>
        <v>-4700</v>
      </c>
      <c r="C19" s="27" t="n">
        <f aca="false">C5*(Supòsits!$B$4-C8)-Supòsits!$B$19</f>
        <v>-1800</v>
      </c>
      <c r="D19" s="27" t="n">
        <f aca="false">D5*(Supòsits!$B$4-D8)-Supòsits!$B$19</f>
        <v>6600</v>
      </c>
    </row>
    <row r="20" customFormat="false" ht="15" hidden="false" customHeight="false" outlineLevel="0" collapsed="false">
      <c r="A20" s="9" t="s">
        <v>73</v>
      </c>
      <c r="B20" s="27" t="n">
        <f aca="false">B19+B6*(Supòsits!$B$4-B8)-Supòsits!$C$19</f>
        <v>-4950</v>
      </c>
      <c r="C20" s="27" t="n">
        <f aca="false">C19+C6*(Supòsits!$B$4-C8)-Supòsits!$C$19</f>
        <v>6400</v>
      </c>
      <c r="D20" s="27" t="n">
        <f aca="false">D19+D6*(Supòsits!$B$4-D8)-Supòsits!$C$19</f>
        <v>32000</v>
      </c>
    </row>
    <row r="21" customFormat="false" ht="15" hidden="false" customHeight="false" outlineLevel="0" collapsed="false">
      <c r="A21" s="9" t="s">
        <v>74</v>
      </c>
      <c r="B21" s="27" t="n">
        <f aca="false">B20+B7*(Supòsits!$B$4-B8)-Supòsits!$D$19</f>
        <v>3550</v>
      </c>
      <c r="C21" s="27" t="n">
        <f aca="false">C20+C7*(Supòsits!$B$4-C8)-Supòsits!$D$19</f>
        <v>31800</v>
      </c>
      <c r="D21" s="27" t="n">
        <f aca="false">D20+D7*(Supòsits!$B$4-D8)-Supòsits!$D$19</f>
        <v>86600</v>
      </c>
    </row>
    <row r="22" customFormat="false" ht="15" hidden="false" customHeight="false" outlineLevel="0" collapsed="false">
      <c r="A22" s="20" t="s">
        <v>15</v>
      </c>
      <c r="B22" s="32" t="str">
        <f aca="false">IF(B19&gt;=Supòsits!$B$22,"Any 1",IF(B20&gt;=Supòsits!$B$22,"Any 2",IF(B21&gt;=Supòsits!$B$22,"Any 3","&gt; Any 3")))</f>
        <v>&gt; Any 3</v>
      </c>
      <c r="C22" s="32" t="str">
        <f aca="false">IF(C19&gt;=Supòsits!$B$22,"Any 1",IF(C20&gt;=Supòsits!$B$22,"Any 2",IF(C21&gt;=Supòsits!$B$22,"Any 3","&gt; Any 3")))</f>
        <v>Any 3</v>
      </c>
      <c r="D22" s="32" t="str">
        <f aca="false">IF(D19&gt;=Supòsits!$B$22,"Any 1",IF(D20&gt;=Supòsits!$B$22,"Any 2",IF(D21&gt;=Supòsits!$B$22,"Any 3","&gt; Any 3")))</f>
        <v>Any 2</v>
      </c>
    </row>
  </sheetData>
  <mergeCells count="4">
    <mergeCell ref="A1:D1"/>
    <mergeCell ref="A4:D4"/>
    <mergeCell ref="A10:D10"/>
    <mergeCell ref="A18:D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2" min="2" style="1" width="12"/>
    <col collapsed="false" customWidth="true" hidden="false" outlineLevel="0" max="3" min="3" style="1" width="14"/>
  </cols>
  <sheetData>
    <row r="1" customFormat="false" ht="30" hidden="false" customHeight="true" outlineLevel="0" collapsed="false">
      <c r="A1" s="2" t="s">
        <v>75</v>
      </c>
      <c r="B1" s="2"/>
      <c r="C1" s="2"/>
    </row>
    <row r="3" customFormat="false" ht="15" hidden="false" customHeight="true" outlineLevel="0" collapsed="false">
      <c r="A3" s="33" t="s">
        <v>76</v>
      </c>
      <c r="B3" s="34" t="s">
        <v>77</v>
      </c>
      <c r="C3" s="34" t="s">
        <v>78</v>
      </c>
    </row>
    <row r="4" customFormat="false" ht="15" hidden="false" customHeight="true" outlineLevel="0" collapsed="false">
      <c r="A4" s="9" t="s">
        <v>79</v>
      </c>
      <c r="B4" s="35" t="n">
        <v>0.47</v>
      </c>
      <c r="C4" s="13" t="n">
        <f aca="false">B4*Supòsits!$B$22</f>
        <v>14100</v>
      </c>
    </row>
    <row r="5" customFormat="false" ht="15" hidden="false" customHeight="true" outlineLevel="0" collapsed="false">
      <c r="A5" s="9" t="s">
        <v>80</v>
      </c>
      <c r="B5" s="35" t="n">
        <v>0.3</v>
      </c>
      <c r="C5" s="13" t="n">
        <f aca="false">B5*Supòsits!$B$22</f>
        <v>9000</v>
      </c>
    </row>
    <row r="6" customFormat="false" ht="15" hidden="false" customHeight="true" outlineLevel="0" collapsed="false">
      <c r="A6" s="9" t="s">
        <v>81</v>
      </c>
      <c r="B6" s="35" t="n">
        <v>0.17</v>
      </c>
      <c r="C6" s="13" t="n">
        <f aca="false">B6*Supòsits!$B$22</f>
        <v>5100</v>
      </c>
    </row>
    <row r="7" customFormat="false" ht="15" hidden="false" customHeight="true" outlineLevel="0" collapsed="false">
      <c r="A7" s="9" t="s">
        <v>82</v>
      </c>
      <c r="B7" s="35" t="n">
        <v>0.06</v>
      </c>
      <c r="C7" s="13" t="n">
        <f aca="false">B7*Supòsits!$B$22</f>
        <v>1800</v>
      </c>
    </row>
    <row r="8" customFormat="false" ht="15" hidden="false" customHeight="true" outlineLevel="0" collapsed="false">
      <c r="A8" s="20" t="s">
        <v>83</v>
      </c>
      <c r="B8" s="36" t="n">
        <f aca="false">SUM(B4:B7)</f>
        <v>1</v>
      </c>
      <c r="C8" s="21" t="n">
        <f aca="false">SUM(C4:C7)</f>
        <v>30000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6"/>
  </cols>
  <sheetData>
    <row r="1" customFormat="false" ht="30" hidden="false" customHeight="true" outlineLevel="0" collapsed="false">
      <c r="A1" s="2" t="s">
        <v>84</v>
      </c>
      <c r="B1" s="2"/>
    </row>
    <row r="2" customFormat="false" ht="15" hidden="false" customHeight="false" outlineLevel="0" collapsed="false">
      <c r="A2" s="28" t="s">
        <v>85</v>
      </c>
    </row>
    <row r="3" customFormat="false" ht="15" hidden="false" customHeight="false" outlineLevel="0" collapsed="false">
      <c r="A3" s="4" t="s">
        <v>86</v>
      </c>
      <c r="B3" s="4"/>
    </row>
    <row r="4" customFormat="false" ht="15" hidden="false" customHeight="false" outlineLevel="0" collapsed="false">
      <c r="A4" s="9" t="s">
        <v>87</v>
      </c>
      <c r="B4" s="25" t="n">
        <f aca="false">Supòsits!$B$22</f>
        <v>30000</v>
      </c>
    </row>
    <row r="5" customFormat="false" ht="15" hidden="false" customHeight="false" outlineLevel="0" collapsed="false">
      <c r="A5" s="9" t="s">
        <v>88</v>
      </c>
      <c r="B5" s="35" t="n">
        <v>0.2</v>
      </c>
    </row>
    <row r="6" customFormat="false" ht="15" hidden="false" customHeight="false" outlineLevel="0" collapsed="false">
      <c r="A6" s="20" t="s">
        <v>89</v>
      </c>
      <c r="B6" s="31" t="n">
        <f aca="false">B4/B5</f>
        <v>150000</v>
      </c>
    </row>
    <row r="7" customFormat="false" ht="15" hidden="false" customHeight="false" outlineLevel="0" collapsed="false">
      <c r="A7" s="9" t="s">
        <v>90</v>
      </c>
      <c r="B7" s="27" t="n">
        <f aca="false">B6-B4</f>
        <v>120000</v>
      </c>
    </row>
    <row r="9" customFormat="false" ht="15" hidden="false" customHeight="false" outlineLevel="0" collapsed="false">
      <c r="A9" s="4" t="s">
        <v>91</v>
      </c>
      <c r="B9" s="4"/>
    </row>
    <row r="10" customFormat="false" ht="15" hidden="false" customHeight="false" outlineLevel="0" collapsed="false">
      <c r="A10" s="9" t="s">
        <v>92</v>
      </c>
      <c r="B10" s="25" t="n">
        <f aca="false">'Compte de resultats'!D6</f>
        <v>63200</v>
      </c>
    </row>
    <row r="11" customFormat="false" ht="15" hidden="false" customHeight="false" outlineLevel="0" collapsed="false">
      <c r="A11" s="9" t="s">
        <v>93</v>
      </c>
      <c r="B11" s="37" t="n">
        <v>3</v>
      </c>
    </row>
    <row r="12" customFormat="false" ht="15" hidden="false" customHeight="false" outlineLevel="0" collapsed="false">
      <c r="A12" s="20" t="s">
        <v>94</v>
      </c>
      <c r="B12" s="31" t="n">
        <f aca="false">B10*B11</f>
        <v>189600</v>
      </c>
    </row>
    <row r="13" customFormat="false" ht="15" hidden="false" customHeight="false" outlineLevel="0" collapsed="false">
      <c r="A13" s="9" t="s">
        <v>95</v>
      </c>
      <c r="B13" s="27" t="n">
        <f aca="false">B12*B5</f>
        <v>37920</v>
      </c>
    </row>
    <row r="14" customFormat="false" ht="15" hidden="false" customHeight="false" outlineLevel="0" collapsed="false">
      <c r="A14" s="20" t="s">
        <v>96</v>
      </c>
      <c r="B14" s="38" t="n">
        <f aca="false">B13/B4</f>
        <v>1.264</v>
      </c>
    </row>
    <row r="15" customFormat="false" ht="15" hidden="false" customHeight="false" outlineLevel="0" collapsed="false">
      <c r="A15" s="9" t="s">
        <v>97</v>
      </c>
      <c r="B15" s="27" t="n">
        <f aca="false">B13-B4</f>
        <v>7920</v>
      </c>
    </row>
    <row r="17" customFormat="false" ht="15" hidden="false" customHeight="false" outlineLevel="0" collapsed="false">
      <c r="A17" s="28" t="s">
        <v>98</v>
      </c>
    </row>
  </sheetData>
  <mergeCells count="3">
    <mergeCell ref="A1:B1"/>
    <mergeCell ref="A3:B3"/>
    <mergeCell ref="A9:B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2026-05-29T22:47:52Z</dcterms:created>
  <dc:creator>openpyxl</dc:creator>
  <dc:description/>
  <dc:language>en-US</dc:language>
  <cp:lastModifiedBy/>
  <dcterms:modified xsi:type="dcterms:W3CDTF">2026-05-29T23:01:45Z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